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1"/>
  </bookViews>
  <sheets>
    <sheet name="汇总表" sheetId="10" r:id="rId1"/>
    <sheet name="中厨瓷器 " sheetId="8" r:id="rId2"/>
  </sheets>
  <definedNames>
    <definedName name="_xlnm._FilterDatabase" localSheetId="1" hidden="1">'中厨瓷器 '!$A$5:$J$31</definedName>
    <definedName name="Name">#REF!</definedName>
    <definedName name="Name" localSheetId="1">#REF!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78" name="ID_F1EA83D6100D41BFA7ED2E13A6646E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6530" y="2047875"/>
          <a:ext cx="801370" cy="64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9" name="ID_BAEF9045D28D420E883ECB416A959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7480" y="3111500"/>
          <a:ext cx="933450" cy="541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5" name="ID_CCBA7A455BDB495FA658925E420B2D30" descr="WechatIMG182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6507480" y="9683750"/>
          <a:ext cx="953770" cy="718820"/>
        </a:xfrm>
        <a:prstGeom prst="rect">
          <a:avLst/>
        </a:prstGeom>
      </xdr:spPr>
    </xdr:pic>
  </etc:cellImage>
  <etc:cellImage>
    <xdr:pic>
      <xdr:nvPicPr>
        <xdr:cNvPr id="380" name="ID_94D4B933D8464AE292FF62B0A97BFD3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69380" y="4178300"/>
          <a:ext cx="1000760" cy="598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2" name="ID_D72B2995DE4B4917B5B10F15BCAC6446" descr="WechatIMG1807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583680" y="6369050"/>
          <a:ext cx="699135" cy="651510"/>
        </a:xfrm>
        <a:prstGeom prst="rect">
          <a:avLst/>
        </a:prstGeom>
      </xdr:spPr>
    </xdr:pic>
  </etc:cellImage>
  <etc:cellImage>
    <xdr:pic>
      <xdr:nvPicPr>
        <xdr:cNvPr id="395" name="ID_ED0D0990CEB04711AD84FA7323FB154F" descr="E:\商贸通\图片\116100029_1.JPG"/>
        <xdr:cNvPicPr/>
      </xdr:nvPicPr>
      <xdr:blipFill>
        <a:blip r:embed="rId6"/>
        <a:stretch>
          <a:fillRect/>
        </a:stretch>
      </xdr:blipFill>
      <xdr:spPr>
        <a:xfrm>
          <a:off x="6590030" y="22114510"/>
          <a:ext cx="732790" cy="594360"/>
        </a:xfrm>
        <a:prstGeom prst="rect">
          <a:avLst/>
        </a:prstGeom>
      </xdr:spPr>
    </xdr:pic>
  </etc:cellImage>
  <etc:cellImage>
    <xdr:pic>
      <xdr:nvPicPr>
        <xdr:cNvPr id="381" name="ID_3E1E4A0E4C054A04B80CDFA6BB4CFA5F" descr="WechatIMG1830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6545580" y="5255260"/>
          <a:ext cx="868045" cy="800735"/>
        </a:xfrm>
        <a:prstGeom prst="rect">
          <a:avLst/>
        </a:prstGeom>
      </xdr:spPr>
    </xdr:pic>
  </etc:cellImage>
  <etc:cellImage>
    <xdr:pic>
      <xdr:nvPicPr>
        <xdr:cNvPr id="383" name="ID_82760A335E1A4F2C9E2B4A98C79F619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74155" y="7588250"/>
          <a:ext cx="743585" cy="540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4" name="ID_446F62DEF4B344B2B87DF8704B9E426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40830" y="8521700"/>
          <a:ext cx="659765" cy="697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2" name="ID_7C9FDC261BB44EFF820D19C9465F7286" descr="E:\商贸通\图片\1102 兴隆源\110204864 153014.JPG"/>
        <xdr:cNvPicPr/>
      </xdr:nvPicPr>
      <xdr:blipFill>
        <a:blip r:embed="rId10"/>
        <a:stretch>
          <a:fillRect/>
        </a:stretch>
      </xdr:blipFill>
      <xdr:spPr>
        <a:xfrm>
          <a:off x="6570980" y="18848705"/>
          <a:ext cx="770890" cy="469265"/>
        </a:xfrm>
        <a:prstGeom prst="rect">
          <a:avLst/>
        </a:prstGeom>
      </xdr:spPr>
    </xdr:pic>
  </etc:cellImage>
  <etc:cellImage>
    <xdr:pic>
      <xdr:nvPicPr>
        <xdr:cNvPr id="386" name="ID_A743784633C148BDAB3B8402AFCC97C4" descr="WechatIMG1822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6631305" y="10760075"/>
          <a:ext cx="735330" cy="739140"/>
        </a:xfrm>
        <a:prstGeom prst="rect">
          <a:avLst/>
        </a:prstGeom>
      </xdr:spPr>
    </xdr:pic>
  </etc:cellImage>
  <etc:cellImage>
    <xdr:pic>
      <xdr:nvPicPr>
        <xdr:cNvPr id="387" name="ID_CC01B91B64804D7E81901A7D7C11F400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6621780" y="11912600"/>
          <a:ext cx="655955" cy="506095"/>
        </a:xfrm>
        <a:prstGeom prst="rect">
          <a:avLst/>
        </a:prstGeom>
      </xdr:spPr>
    </xdr:pic>
  </etc:cellImage>
  <etc:cellImage>
    <xdr:pic>
      <xdr:nvPicPr>
        <xdr:cNvPr id="388" name="ID_AD2F10E6E9464F8DAEC36BB239A9A082" descr="E:\商贸通\图片\1139 柏易斯\113900264 151730.JPG"/>
        <xdr:cNvPicPr/>
      </xdr:nvPicPr>
      <xdr:blipFill>
        <a:blip r:embed="rId13"/>
        <a:stretch>
          <a:fillRect/>
        </a:stretch>
      </xdr:blipFill>
      <xdr:spPr>
        <a:xfrm>
          <a:off x="6551930" y="12949555"/>
          <a:ext cx="704215" cy="593725"/>
        </a:xfrm>
        <a:prstGeom prst="rect">
          <a:avLst/>
        </a:prstGeom>
      </xdr:spPr>
    </xdr:pic>
  </etc:cellImage>
  <etc:cellImage>
    <xdr:pic>
      <xdr:nvPicPr>
        <xdr:cNvPr id="389" name="ID_F87CC63086D049D0B05BD0913697B4AA" descr="E:\商贸通\图片\1139 柏易斯\113900266 151732.JPG"/>
        <xdr:cNvPicPr/>
      </xdr:nvPicPr>
      <xdr:blipFill>
        <a:blip r:embed="rId14"/>
        <a:stretch>
          <a:fillRect/>
        </a:stretch>
      </xdr:blipFill>
      <xdr:spPr>
        <a:xfrm>
          <a:off x="6570980" y="14387830"/>
          <a:ext cx="603250" cy="596900"/>
        </a:xfrm>
        <a:prstGeom prst="rect">
          <a:avLst/>
        </a:prstGeom>
      </xdr:spPr>
    </xdr:pic>
  </etc:cellImage>
  <etc:cellImage>
    <xdr:pic>
      <xdr:nvPicPr>
        <xdr:cNvPr id="390" name="ID_C60F1146CB7D418B89C261D013BE2AB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36055" y="15667355"/>
          <a:ext cx="991235" cy="66040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391" name="ID_12362194B52B47149EF2B46E2D81597F" descr="E:\商贸通\图片\1123 派陶\112300222 157090.JPG"/>
        <xdr:cNvPicPr/>
      </xdr:nvPicPr>
      <xdr:blipFill>
        <a:blip r:embed="rId16"/>
        <a:stretch>
          <a:fillRect/>
        </a:stretch>
      </xdr:blipFill>
      <xdr:spPr>
        <a:xfrm>
          <a:off x="6294755" y="17744440"/>
          <a:ext cx="1116965" cy="589915"/>
        </a:xfrm>
        <a:prstGeom prst="rect">
          <a:avLst/>
        </a:prstGeom>
      </xdr:spPr>
    </xdr:pic>
  </etc:cellImage>
  <etc:cellImage>
    <xdr:pic>
      <xdr:nvPicPr>
        <xdr:cNvPr id="393" name="ID_6B929AA0F8D147C4B259CB02AF1FFEB3" descr="E:\商贸通\图片\1102 兴隆源\110204866 153016.JPG"/>
        <xdr:cNvPicPr/>
      </xdr:nvPicPr>
      <xdr:blipFill>
        <a:blip r:embed="rId17"/>
        <a:stretch>
          <a:fillRect/>
        </a:stretch>
      </xdr:blipFill>
      <xdr:spPr>
        <a:xfrm>
          <a:off x="6542405" y="19946620"/>
          <a:ext cx="789940" cy="591185"/>
        </a:xfrm>
        <a:prstGeom prst="rect">
          <a:avLst/>
        </a:prstGeom>
      </xdr:spPr>
    </xdr:pic>
  </etc:cellImage>
  <etc:cellImage>
    <xdr:pic>
      <xdr:nvPicPr>
        <xdr:cNvPr id="394" name="ID_44546E58A3DC435BA5E761562F09979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022465" y="21383625"/>
          <a:ext cx="547370" cy="512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6" name="ID_65FC2AD155214533B97A08435632F27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605270" y="23183215"/>
          <a:ext cx="648335" cy="629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7" name="ID_7FDC2B56DA1F40EBA276AC5C235EB54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640830" y="24487505"/>
          <a:ext cx="537210" cy="63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8" name="ID_FAB7E44FAE244149AA7D4F9A31C298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13195" y="25620345"/>
          <a:ext cx="709930" cy="66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9" name="ID_A235D0C217CB406888E2387CBDB9BB5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517005" y="27734895"/>
          <a:ext cx="883920" cy="47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0" name="ID_2F31BCF4CCC2444DAACE420464A1FAC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26530" y="28767405"/>
          <a:ext cx="1076325" cy="4457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<sst xmlns="http://schemas.openxmlformats.org/spreadsheetml/2006/main" count="127" uniqueCount="78">
  <si>
    <t>深圳时尚小镇美憬阁精选酒店中厨瓷器采购招标清单汇总表</t>
  </si>
  <si>
    <t>序号</t>
  </si>
  <si>
    <t>项目名称</t>
  </si>
  <si>
    <t>投标上限总价(元)</t>
  </si>
  <si>
    <t>投标报价总价（元）</t>
  </si>
  <si>
    <t>备注</t>
  </si>
  <si>
    <t>中厨瓷器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</si>
  <si>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</t>
    </r>
    <r>
      <rPr>
        <b/>
        <sz val="11"/>
        <color rgb="FF000000"/>
        <rFont val="宋体"/>
        <charset val="134"/>
      </rPr>
      <t>含税价</t>
    </r>
    <r>
      <rPr>
        <sz val="11"/>
        <color rgb="FF000000"/>
        <rFont val="宋体"/>
        <charset val="134"/>
      </rPr>
      <t xml:space="preserve">。合同签订后，中标人每次请款需按要求提供13%增值税专用发票。投标人不得以任何理由拒绝提供，否则视为违约，招标人有权暂停付款、追究其违约责任或解除合同。
</t>
    </r>
    <r>
      <rPr>
        <b/>
        <sz val="11"/>
        <color rgb="FF000000"/>
        <rFont val="宋体"/>
        <charset val="134"/>
      </rPr>
      <t>说明：</t>
    </r>
    <r>
      <rPr>
        <sz val="11"/>
        <color rgb="FF000000"/>
        <rFont val="宋体"/>
        <charset val="134"/>
      </rPr>
      <t xml:space="preserve">
含货物到达现场交货价、检验检测费、运输费（含二次运输）、进口产品报关费（如有）、仓储保管费、防护措施费、保险费、规费、税金（含增值税等）及投标方为完成本次采购可能发生的其他所有相关费用。</t>
    </r>
  </si>
  <si>
    <t>备注：请投标人严格按照本清单编制投标书，本清单格式不得更改；</t>
  </si>
  <si>
    <t xml:space="preserve">    </t>
  </si>
  <si>
    <r>
      <rPr>
        <sz val="11"/>
        <color indexed="8"/>
        <rFont val="宋体"/>
        <charset val="134"/>
      </rPr>
      <t>投标人代表签字</t>
    </r>
    <r>
      <rPr>
        <sz val="11"/>
        <color indexed="8"/>
        <rFont val="Times New Roman"/>
        <charset val="0"/>
      </rPr>
      <t>:</t>
    </r>
  </si>
  <si>
    <t>投标单位盖章:</t>
  </si>
  <si>
    <t>深圳时尚小镇美憬阁精选酒店中厨瓷器采购报价清单</t>
  </si>
  <si>
    <t>投标报价要求:</t>
  </si>
  <si>
    <r>
      <rPr>
        <sz val="9"/>
        <color rgb="FF000000"/>
        <rFont val="宋体"/>
        <charset val="134"/>
      </rPr>
      <t xml:space="preserve">1.本项目采用人民币报价，报价及费率均保留至小数点后2位；请投标人自行复核清单表格公式，如存在单价与合价不符，以价低者为准，中标后不予以修改；
2.请投标人自行结合物料书、技术要求、本清单规格说明进行报价，投标报价默认满足技术要求、清单说明的要求；                                                                                               
3.月饼采购报价包含：货物到达现场交货价、检验检测费、运输费（含二次运输）、进口产品报关费（如有）、仓储保管费、防护措施费、保险费、规费、税金（含增值税等）及投标方为完成本次采购可能发生的其他所有相关费用；
</t>
    </r>
    <r>
      <rPr>
        <b/>
        <sz val="9"/>
        <color rgb="FF000000"/>
        <rFont val="宋体"/>
        <charset val="134"/>
      </rPr>
      <t>4.本次投标所有投标报价均为含税价。合同签订后，中标人每次请款需按要求提供13%增值税专用发票。投标人不得以任何理由拒绝提供，否则视为违约，招标人有权暂停付款、追究其违约责任或解除合同。</t>
    </r>
  </si>
  <si>
    <t>品名</t>
  </si>
  <si>
    <t>规格</t>
  </si>
  <si>
    <t>品牌</t>
  </si>
  <si>
    <t>图片</t>
  </si>
  <si>
    <t>单位</t>
  </si>
  <si>
    <t>数量</t>
  </si>
  <si>
    <t>投标报价（含税）</t>
  </si>
  <si>
    <t>单价
（元）</t>
  </si>
  <si>
    <t>合价
(元）</t>
  </si>
  <si>
    <t>中华双耳浅锅</t>
  </si>
  <si>
    <t>窑变红32cm</t>
  </si>
  <si>
    <t>国产优质</t>
  </si>
  <si>
    <t>个</t>
  </si>
  <si>
    <t>金龙如意煲</t>
  </si>
  <si>
    <t>18英寸</t>
  </si>
  <si>
    <t>四脚雕花木座</t>
  </si>
  <si>
    <t>45*45*10cm</t>
  </si>
  <si>
    <t>多福宽边长方盘</t>
  </si>
  <si>
    <t>14英寸</t>
  </si>
  <si>
    <t>陨星跑道盘</t>
  </si>
  <si>
    <t>16.5英寸，镁质二次烧</t>
  </si>
  <si>
    <t>长方形烤盘</t>
  </si>
  <si>
    <t>火山石盘:25.5x15x3cm
沙比利托:30x19.5x2cm</t>
  </si>
  <si>
    <t>套</t>
  </si>
  <si>
    <t>2115烤肉石板套装</t>
  </si>
  <si>
    <t>石板21x15x3cm竹托25.8x19.8x1.8cm</t>
  </si>
  <si>
    <t>窑变红24cm</t>
  </si>
  <si>
    <t>甜品盅</t>
  </si>
  <si>
    <t>145ml水晶制品</t>
  </si>
  <si>
    <t>甜品勺</t>
  </si>
  <si>
    <t>水晶制品</t>
  </si>
  <si>
    <t>16"菲力椭圆深盘</t>
  </si>
  <si>
    <t>高骨瓷</t>
  </si>
  <si>
    <t>只</t>
  </si>
  <si>
    <t>16"菲力椭圆深盘炉座(白瓷)</t>
  </si>
  <si>
    <t>有盖鲍鱼盘盖</t>
  </si>
  <si>
    <t>10寸，高骨瓷</t>
  </si>
  <si>
    <t>KINGJUN</t>
  </si>
  <si>
    <t>有盖鲍鱼盘身</t>
  </si>
  <si>
    <t>16”万花筒月光鱼盘</t>
  </si>
  <si>
    <t>16寸，高骨瓷</t>
  </si>
  <si>
    <t>PITO</t>
  </si>
  <si>
    <t>11"明档煲身</t>
  </si>
  <si>
    <t>圣心蓝加黄金边</t>
  </si>
  <si>
    <t>11"明档煲炉座</t>
  </si>
  <si>
    <t>8.5''平边翅盅（身+盖）</t>
  </si>
  <si>
    <t>8.5寸带炉座，高骨瓷</t>
  </si>
  <si>
    <t>M24 10寸汤盘</t>
  </si>
  <si>
    <t>25.5*24*4.5，高骨瓷</t>
  </si>
  <si>
    <t>炉座</t>
  </si>
  <si>
    <t>22*6cm</t>
  </si>
  <si>
    <t>高足盅</t>
  </si>
  <si>
    <t>12*6cm</t>
  </si>
  <si>
    <t>陶瓷蒸笼</t>
  </si>
  <si>
    <t>超大号</t>
  </si>
  <si>
    <t>康宁煲</t>
  </si>
  <si>
    <t>5.5L</t>
  </si>
  <si>
    <t>康宁</t>
  </si>
  <si>
    <t>饺子盘</t>
  </si>
  <si>
    <t>23*4cm</t>
  </si>
  <si>
    <t>海鲜盘</t>
  </si>
  <si>
    <t>绿边白小号
62*37cm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</si>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</sst>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409]d/mmm;@"/>
    <numFmt numFmtId="178" formatCode="_(* #,##0.00_);_(* \(#,##0.00\);_(* &quot;-&quot;??_);_(@_)"/>
    <numFmt numFmtId="179" formatCode="[$￥-804]#,##0.00"/>
    <numFmt numFmtId="180" formatCode="[$￥-804]#,##0;[Red][$￥-804]#,##0"/>
    <numFmt numFmtId="181" formatCode="[DBNum2][$-804]General"/>
    <numFmt numFmtId="182" formatCode="0.00_ "/>
    <numFmt numFmtId="183" formatCode="#,##0.0000_ "/>
    <numFmt numFmtId="184" formatCode="#,##0.00_ "/>
    <numFmt numFmtId="185" formatCode="#,##0_ "/>
  </numFmts>
  <fonts count="5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10"/>
      <color theme="1" tint="0.249977111117893"/>
      <name val="宋体"/>
      <charset val="134"/>
    </font>
    <font>
      <sz val="9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1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color indexed="8"/>
      <name val="Times New Roman"/>
      <charset val="0"/>
    </font>
    <font>
      <sz val="8"/>
      <name val="Arial"/>
      <charset val="0"/>
    </font>
    <font>
      <sz val="10"/>
      <name val="Arial"/>
      <charset val="0"/>
    </font>
    <font>
      <sz val="10"/>
      <color rgb="FF000000"/>
      <name val="Arial"/>
      <charset val="0"/>
    </font>
    <font>
      <sz val="12"/>
      <color indexed="8"/>
      <name val="宋体"/>
      <charset val="134"/>
    </font>
    <font>
      <sz val="12"/>
      <name val="Times New Roman"/>
      <charset val="0"/>
    </font>
    <font>
      <sz val="11"/>
      <color indexed="8"/>
      <name val="等线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indexed="8"/>
      <name val="Times New Roman"/>
      <charset val="0"/>
    </font>
    <font>
      <b/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" fillId="0" borderId="0"/>
    <xf numFmtId="0" fontId="43" fillId="0" borderId="0"/>
    <xf numFmtId="0" fontId="44" fillId="33" borderId="0">
      <alignment horizontal="center" vertical="center"/>
    </xf>
    <xf numFmtId="176" fontId="2" fillId="0" borderId="0">
      <alignment vertical="center"/>
    </xf>
    <xf numFmtId="177" fontId="43" fillId="0" borderId="0"/>
    <xf numFmtId="0" fontId="2" fillId="0" borderId="0">
      <alignment vertical="center"/>
    </xf>
    <xf numFmtId="0" fontId="45" fillId="0" borderId="0" applyProtection="0"/>
    <xf numFmtId="0" fontId="46" fillId="0" borderId="0"/>
    <xf numFmtId="0" fontId="47" fillId="34" borderId="0">
      <alignment horizontal="left" vertical="top"/>
    </xf>
    <xf numFmtId="0" fontId="20" fillId="0" borderId="0"/>
    <xf numFmtId="178" fontId="20" fillId="0" borderId="0" applyFont="0" applyFill="0" applyBorder="0" applyAlignment="0" applyProtection="0"/>
    <xf numFmtId="0" fontId="2" fillId="0" borderId="0"/>
    <xf numFmtId="0" fontId="48" fillId="0" borderId="0">
      <alignment vertical="center"/>
    </xf>
    <xf numFmtId="0" fontId="49" fillId="0" borderId="0"/>
    <xf numFmtId="0" fontId="2" fillId="0" borderId="0">
      <alignment vertical="center"/>
    </xf>
    <xf numFmtId="179" fontId="45" fillId="0" borderId="0"/>
    <xf numFmtId="0" fontId="5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20" fillId="0" borderId="0"/>
    <xf numFmtId="0" fontId="2" fillId="0" borderId="0"/>
    <xf numFmtId="180" fontId="51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/>
    <xf numFmtId="0" fontId="20" fillId="0" borderId="0"/>
    <xf numFmtId="0" fontId="2" fillId="0" borderId="0">
      <alignment vertical="center"/>
    </xf>
    <xf numFmtId="178" fontId="20" fillId="0" borderId="0" applyFont="0" applyFill="0" applyBorder="0" applyAlignment="0" applyProtection="0"/>
    <xf numFmtId="181" fontId="20" fillId="0" borderId="0">
      <alignment vertical="center"/>
    </xf>
    <xf numFmtId="0" fontId="20" fillId="0" borderId="0">
      <alignment vertical="center"/>
    </xf>
    <xf numFmtId="0" fontId="2" fillId="0" borderId="0"/>
    <xf numFmtId="0" fontId="52" fillId="0" borderId="0"/>
    <xf numFmtId="0" fontId="20" fillId="0" borderId="0"/>
    <xf numFmtId="0" fontId="20" fillId="0" borderId="0"/>
    <xf numFmtId="43" fontId="20" fillId="0" borderId="0" applyProtection="0"/>
    <xf numFmtId="0" fontId="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6" fillId="0" borderId="3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 wrapText="1"/>
    </xf>
    <xf numFmtId="0" fontId="7" fillId="0" borderId="5" xfId="85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6" xfId="71" applyFont="1" applyFill="1" applyBorder="1" applyAlignment="1">
      <alignment horizontal="center" vertical="center" wrapText="1"/>
    </xf>
    <xf numFmtId="182" fontId="8" fillId="0" borderId="5" xfId="87" applyNumberFormat="1" applyFont="1" applyFill="1" applyBorder="1" applyAlignment="1">
      <alignment horizontal="center" vertical="center" wrapText="1"/>
    </xf>
    <xf numFmtId="0" fontId="7" fillId="0" borderId="7" xfId="85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0" fontId="7" fillId="0" borderId="3" xfId="71" applyFont="1" applyFill="1" applyBorder="1" applyAlignment="1">
      <alignment horizontal="center" vertical="center" wrapText="1"/>
    </xf>
    <xf numFmtId="182" fontId="8" fillId="0" borderId="7" xfId="87" applyNumberFormat="1" applyFont="1" applyFill="1" applyBorder="1" applyAlignment="1">
      <alignment horizontal="center" vertical="center" wrapText="1"/>
    </xf>
    <xf numFmtId="0" fontId="9" fillId="0" borderId="7" xfId="85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7" xfId="71" applyFont="1" applyFill="1" applyBorder="1" applyAlignment="1">
      <alignment horizontal="center" vertical="center" wrapText="1"/>
    </xf>
    <xf numFmtId="183" fontId="9" fillId="0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84" fontId="14" fillId="0" borderId="7" xfId="0" applyNumberFormat="1" applyFont="1" applyBorder="1" applyAlignment="1">
      <alignment horizontal="center" vertical="center"/>
    </xf>
    <xf numFmtId="184" fontId="15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9" xfId="50" applyFont="1" applyFill="1" applyBorder="1" applyAlignment="1">
      <alignment horizontal="left" vertical="center" wrapText="1"/>
    </xf>
    <xf numFmtId="0" fontId="6" fillId="0" borderId="10" xfId="50" applyFont="1" applyFill="1" applyBorder="1" applyAlignment="1">
      <alignment horizontal="left" vertical="center" wrapText="1"/>
    </xf>
    <xf numFmtId="0" fontId="7" fillId="0" borderId="5" xfId="71" applyFont="1" applyFill="1" applyBorder="1" applyAlignment="1">
      <alignment horizontal="center" vertical="center" wrapText="1"/>
    </xf>
    <xf numFmtId="0" fontId="7" fillId="0" borderId="7" xfId="71" applyFont="1" applyFill="1" applyBorder="1" applyAlignment="1">
      <alignment horizontal="center" vertical="center" wrapText="1"/>
    </xf>
    <xf numFmtId="185" fontId="9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184" fontId="20" fillId="0" borderId="7" xfId="0" applyNumberFormat="1" applyFont="1" applyFill="1" applyBorder="1" applyAlignment="1">
      <alignment horizontal="center" vertical="center" wrapText="1"/>
    </xf>
    <xf numFmtId="184" fontId="20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6" xfId="49"/>
    <cellStyle name="Normal 24" xfId="50"/>
    <cellStyle name="普通 3" xfId="51"/>
    <cellStyle name="常规_Quotation" xfId="52"/>
    <cellStyle name="常规 3" xfId="53"/>
    <cellStyle name="S5" xfId="54"/>
    <cellStyle name="常规 2 2 2 9" xfId="55"/>
    <cellStyle name="Normal 2 2 3" xfId="56"/>
    <cellStyle name="常规 10 2 10" xfId="57"/>
    <cellStyle name="Standaard_Asq 2 2" xfId="58"/>
    <cellStyle name="常规_Sheet1_1" xfId="59"/>
    <cellStyle name="S7" xfId="60"/>
    <cellStyle name="Normal 8 3" xfId="61"/>
    <cellStyle name="Comma 7" xfId="62"/>
    <cellStyle name="Normal 25" xfId="63"/>
    <cellStyle name="常规 6" xfId="64"/>
    <cellStyle name="常规_自用报价模板8-8" xfId="65"/>
    <cellStyle name="常规_中胎骨瓷价格表1-29" xfId="66"/>
    <cellStyle name="Standaard_Asq 3" xfId="67"/>
    <cellStyle name="常规 188 2" xfId="68"/>
    <cellStyle name="常规 10 18" xfId="69"/>
    <cellStyle name="Normal_Fixed Assets Register (OSE)" xfId="70"/>
    <cellStyle name="Normal 10" xfId="71"/>
    <cellStyle name="常规_FO operating supplies" xfId="72"/>
    <cellStyle name="常规 4 4" xfId="73"/>
    <cellStyle name="常规 3 2" xfId="74"/>
    <cellStyle name="逗号 2" xfId="75"/>
    <cellStyle name="千位分隔 8 3" xfId="76"/>
    <cellStyle name="Normal 6" xfId="77"/>
    <cellStyle name="常规 2 18" xfId="78"/>
    <cellStyle name="Comma 18" xfId="79"/>
    <cellStyle name="普通 3 17 11" xfId="80"/>
    <cellStyle name="常规 11 10 2 25 2" xfId="81"/>
    <cellStyle name="常规_CH - Kitchen Utensils" xfId="82"/>
    <cellStyle name="Normal 3 6 3" xfId="83"/>
    <cellStyle name="Normal 18" xfId="84"/>
    <cellStyle name="常规 10 2 2 2" xfId="85"/>
    <cellStyle name="逗号 3" xfId="86"/>
    <cellStyle name="常规_天景雨山前3A-A软装调整报价表09-12-1" xfId="8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3" Type="http://schemas.openxmlformats.org/officeDocument/2006/relationships/image" Target="media/image24.jpeg"/><Relationship Id="rId22" Type="http://schemas.openxmlformats.org/officeDocument/2006/relationships/image" Target="media/image23.jpeg"/><Relationship Id="rId21" Type="http://schemas.openxmlformats.org/officeDocument/2006/relationships/image" Target="media/image22.png"/><Relationship Id="rId20" Type="http://schemas.openxmlformats.org/officeDocument/2006/relationships/image" Target="media/image21.jpeg"/><Relationship Id="rId2" Type="http://schemas.openxmlformats.org/officeDocument/2006/relationships/image" Target="media/image3.jpeg"/><Relationship Id="rId19" Type="http://schemas.openxmlformats.org/officeDocument/2006/relationships/image" Target="media/image20.jpeg"/><Relationship Id="rId18" Type="http://schemas.openxmlformats.org/officeDocument/2006/relationships/image" Target="media/image19.jpeg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19685</xdr:colOff>
      <xdr:row>22</xdr:row>
      <xdr:rowOff>12700</xdr:rowOff>
    </xdr:from>
    <xdr:to>
      <xdr:col>4</xdr:col>
      <xdr:colOff>676275</xdr:colOff>
      <xdr:row>22</xdr:row>
      <xdr:rowOff>447675</xdr:rowOff>
    </xdr:to>
    <xdr:pic>
      <xdr:nvPicPr>
        <xdr:cNvPr id="2" name="111600033_1.JPG" descr="E:\商贸通\图片\111600033_1.JPG"/>
        <xdr:cNvPicPr/>
      </xdr:nvPicPr>
      <xdr:blipFill>
        <a:blip r:embed="rId1"/>
        <a:stretch>
          <a:fillRect/>
        </a:stretch>
      </xdr:blipFill>
      <xdr:spPr>
        <a:xfrm>
          <a:off x="3544570" y="19267170"/>
          <a:ext cx="656590" cy="43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85" workbookViewId="0">
      <selection activeCell="C3" sqref="C3"/>
    </sheetView>
  </sheetViews>
  <sheetFormatPr defaultColWidth="7.99166666666667" defaultRowHeight="12" outlineLevelCol="4"/>
  <cols>
    <col min="1" max="1" width="7.99166666666667" style="40"/>
    <col min="2" max="2" width="15.125" style="40" customWidth="1"/>
    <col min="3" max="3" width="18.4583333333333" style="40" customWidth="1"/>
    <col min="4" max="4" width="19.25" style="40" customWidth="1"/>
    <col min="5" max="5" width="65.875" style="40" customWidth="1"/>
    <col min="6" max="6" width="7.99166666666667" style="40"/>
    <col min="7" max="8" width="10.25" style="40"/>
    <col min="9" max="16384" width="7.99166666666667" style="40"/>
  </cols>
  <sheetData>
    <row r="1" s="40" customFormat="1" ht="36" customHeight="1" spans="1:5">
      <c r="A1" s="42" t="s">
        <v>0</v>
      </c>
      <c r="B1" s="42"/>
      <c r="C1" s="42"/>
      <c r="D1" s="42"/>
      <c r="E1" s="43"/>
    </row>
    <row r="2" s="41" customFormat="1" ht="21" customHeight="1" spans="1:5">
      <c r="A2" s="44" t="s">
        <v>1</v>
      </c>
      <c r="B2" s="45" t="s">
        <v>2</v>
      </c>
      <c r="C2" s="46" t="s">
        <v>3</v>
      </c>
      <c r="D2" s="45" t="s">
        <v>4</v>
      </c>
      <c r="E2" s="44" t="s">
        <v>5</v>
      </c>
    </row>
    <row r="3" s="41" customFormat="1" ht="177" customHeight="1" spans="1:5">
      <c r="A3" s="47">
        <v>1</v>
      </c>
      <c r="B3" s="48" t="s">
        <v>6</v>
      </c>
      <c r="C3" s="49">
        <v>185237.583333333</v>
      </c>
      <c r="D3" s="50">
        <f>'中厨瓷器 '!I31</f>
        <v>0</v>
      </c>
      <c r="E3" s="51" t="s">
        <v>7</v>
      </c>
    </row>
    <row r="5" s="40" customFormat="1" spans="1:5">
      <c r="A5" s="52" t="s">
        <v>8</v>
      </c>
      <c r="B5" s="52"/>
      <c r="C5" s="52"/>
      <c r="D5" s="52"/>
      <c r="E5" s="43"/>
    </row>
    <row r="6" s="40" customFormat="1" ht="13.5" spans="1:4">
      <c r="A6" s="53" t="s">
        <v>9</v>
      </c>
      <c r="B6" s="53"/>
      <c r="C6" s="53"/>
      <c r="D6" s="53"/>
    </row>
    <row r="7" s="40" customFormat="1" ht="15" spans="1:4">
      <c r="A7" s="53"/>
      <c r="B7" s="54" t="s">
        <v>10</v>
      </c>
      <c r="C7" s="54"/>
      <c r="D7" s="55"/>
    </row>
    <row r="8" s="40" customFormat="1" ht="13.5" spans="1:4">
      <c r="A8" s="53"/>
      <c r="B8" s="56"/>
      <c r="C8" s="56"/>
      <c r="D8" s="55"/>
    </row>
    <row r="9" s="40" customFormat="1" ht="13.5" spans="1:4">
      <c r="A9" s="53"/>
      <c r="B9" s="54" t="s">
        <v>11</v>
      </c>
      <c r="C9" s="54"/>
      <c r="D9" s="55"/>
    </row>
  </sheetData>
  <mergeCells count="3">
    <mergeCell ref="A1:E1"/>
    <mergeCell ref="A5:E5"/>
    <mergeCell ref="A6:D6"/>
  </mergeCells>
  <pageMargins left="0.75" right="0.75" top="1" bottom="1" header="0.5" footer="0.5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1" sqref="A1:J1"/>
    </sheetView>
  </sheetViews>
  <sheetFormatPr defaultColWidth="9" defaultRowHeight="14.25"/>
  <cols>
    <col min="1" max="1" width="3.88333333333333" style="2" customWidth="1"/>
    <col min="2" max="2" width="18" style="3" customWidth="1"/>
    <col min="3" max="3" width="16.5" style="4" customWidth="1"/>
    <col min="4" max="4" width="7.875" style="5" customWidth="1"/>
    <col min="5" max="5" width="12.625" style="3" customWidth="1"/>
    <col min="6" max="6" width="3.88333333333333" style="3" customWidth="1"/>
    <col min="7" max="7" width="5.125" style="3" customWidth="1"/>
    <col min="8" max="9" width="11" style="6" customWidth="1"/>
    <col min="10" max="10" width="10.25" style="2" customWidth="1"/>
    <col min="11" max="16384" width="9" style="2"/>
  </cols>
  <sheetData>
    <row r="1" ht="47" customHeight="1" spans="1:10">
      <c r="A1" s="7" t="s">
        <v>12</v>
      </c>
      <c r="B1" s="8"/>
      <c r="C1" s="9"/>
      <c r="D1" s="8"/>
      <c r="E1" s="8"/>
      <c r="F1" s="8"/>
      <c r="G1" s="8"/>
      <c r="H1" s="10"/>
      <c r="I1" s="10"/>
      <c r="J1" s="8"/>
    </row>
    <row r="2" s="1" customFormat="1" ht="18" customHeight="1" spans="1:10">
      <c r="A2" s="11" t="s">
        <v>13</v>
      </c>
      <c r="B2" s="12"/>
      <c r="C2" s="12"/>
      <c r="D2" s="12"/>
      <c r="E2" s="12"/>
      <c r="F2" s="12"/>
      <c r="G2" s="12"/>
      <c r="H2" s="12"/>
      <c r="I2" s="12"/>
      <c r="J2" s="35"/>
    </row>
    <row r="3" s="1" customFormat="1" ht="95" customHeight="1" spans="1:10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36"/>
    </row>
    <row r="4" ht="19" customHeight="1" spans="1:10">
      <c r="A4" s="15" t="s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7" t="s">
        <v>20</v>
      </c>
      <c r="H4" s="18" t="s">
        <v>21</v>
      </c>
      <c r="I4" s="18"/>
      <c r="J4" s="37" t="s">
        <v>5</v>
      </c>
    </row>
    <row r="5" ht="24" spans="1:10">
      <c r="A5" s="19"/>
      <c r="B5" s="19"/>
      <c r="C5" s="20"/>
      <c r="D5" s="20"/>
      <c r="E5" s="20"/>
      <c r="F5" s="20"/>
      <c r="G5" s="21"/>
      <c r="H5" s="22" t="s">
        <v>22</v>
      </c>
      <c r="I5" s="22" t="s">
        <v>23</v>
      </c>
      <c r="J5" s="38"/>
    </row>
    <row r="6" ht="112.5" spans="1:10">
      <c r="A6" s="23">
        <v>1</v>
      </c>
      <c r="B6" s="23" t="s">
        <v>24</v>
      </c>
      <c r="C6" s="24" t="s">
        <v>25</v>
      </c>
      <c r="D6" s="24" t="s">
        <v>26</v>
      </c>
      <c r="E6" s="25" t="str">
        <f>_xlfn.DISPIMG("ID_F1EA83D6100D41BFA7ED2E13A6646EE6",1)</f>
        <v>=DISPIMG("ID_F1EA83D6100D41BFA7ED2E13A6646EE6",1)</v>
      </c>
      <c r="F6" s="24" t="s">
        <v>27</v>
      </c>
      <c r="G6" s="26">
        <v>30</v>
      </c>
      <c r="H6" s="27"/>
      <c r="I6" s="39">
        <f t="shared" ref="I6:I30" si="0">H6*G6</f>
        <v>0</v>
      </c>
      <c r="J6" s="26"/>
    </row>
    <row r="7" ht="112.5" spans="1:10">
      <c r="A7" s="23">
        <v>2</v>
      </c>
      <c r="B7" s="23" t="s">
        <v>28</v>
      </c>
      <c r="C7" s="24" t="s">
        <v>29</v>
      </c>
      <c r="D7" s="24" t="s">
        <v>26</v>
      </c>
      <c r="E7" s="28" t="str">
        <f>_xlfn.DISPIMG("ID_BAEF9045D28D420E883ECB416A959E15",1)</f>
        <v>=DISPIMG("ID_BAEF9045D28D420E883ECB416A959E15",1)</v>
      </c>
      <c r="F7" s="24" t="s">
        <v>27</v>
      </c>
      <c r="G7" s="26">
        <v>30</v>
      </c>
      <c r="H7" s="27"/>
      <c r="I7" s="39">
        <f t="shared" si="0"/>
        <v>0</v>
      </c>
      <c r="J7" s="26"/>
    </row>
    <row r="8" ht="112.5" spans="1:10">
      <c r="A8" s="23">
        <v>3</v>
      </c>
      <c r="B8" s="23" t="s">
        <v>30</v>
      </c>
      <c r="C8" s="24" t="s">
        <v>31</v>
      </c>
      <c r="D8" s="24" t="s">
        <v>26</v>
      </c>
      <c r="E8" s="28" t="str">
        <f>_xlfn.DISPIMG("ID_94D4B933D8464AE292FF62B0A97BFD3D",1)</f>
        <v>=DISPIMG("ID_94D4B933D8464AE292FF62B0A97BFD3D",1)</v>
      </c>
      <c r="F8" s="24" t="s">
        <v>27</v>
      </c>
      <c r="G8" s="26">
        <v>30</v>
      </c>
      <c r="H8" s="27"/>
      <c r="I8" s="39">
        <f t="shared" si="0"/>
        <v>0</v>
      </c>
      <c r="J8" s="26"/>
    </row>
    <row r="9" ht="65.3" spans="1:10">
      <c r="A9" s="23">
        <v>4</v>
      </c>
      <c r="B9" s="23" t="s">
        <v>32</v>
      </c>
      <c r="C9" s="24" t="s">
        <v>33</v>
      </c>
      <c r="D9" s="24" t="s">
        <v>26</v>
      </c>
      <c r="E9" s="29" t="str">
        <f>_xlfn.DISPIMG("ID_3E1E4A0E4C054A04B80CDFA6BB4CFA5F",1)</f>
        <v>=DISPIMG("ID_3E1E4A0E4C054A04B80CDFA6BB4CFA5F",1)</v>
      </c>
      <c r="F9" s="24" t="s">
        <v>27</v>
      </c>
      <c r="G9" s="26">
        <v>50</v>
      </c>
      <c r="H9" s="27"/>
      <c r="I9" s="39">
        <f t="shared" si="0"/>
        <v>0</v>
      </c>
      <c r="J9" s="26"/>
    </row>
    <row r="10" ht="53.55" spans="1:10">
      <c r="A10" s="23">
        <v>5</v>
      </c>
      <c r="B10" s="23" t="s">
        <v>34</v>
      </c>
      <c r="C10" s="24" t="s">
        <v>35</v>
      </c>
      <c r="D10" s="24" t="s">
        <v>26</v>
      </c>
      <c r="E10" s="29" t="str">
        <f>_xlfn.DISPIMG("ID_D72B2995DE4B4917B5B10F15BCAC6446",1)</f>
        <v>=DISPIMG("ID_D72B2995DE4B4917B5B10F15BCAC6446",1)</v>
      </c>
      <c r="F10" s="24" t="s">
        <v>27</v>
      </c>
      <c r="G10" s="26">
        <v>40</v>
      </c>
      <c r="H10" s="27"/>
      <c r="I10" s="39">
        <f t="shared" si="0"/>
        <v>0</v>
      </c>
      <c r="J10" s="26"/>
    </row>
    <row r="11" ht="44.8" spans="1:10">
      <c r="A11" s="23">
        <v>6</v>
      </c>
      <c r="B11" s="23" t="s">
        <v>36</v>
      </c>
      <c r="C11" s="24" t="s">
        <v>37</v>
      </c>
      <c r="D11" s="24" t="s">
        <v>26</v>
      </c>
      <c r="E11" s="29" t="str">
        <f>_xlfn.DISPIMG("ID_82760A335E1A4F2C9E2B4A98C79F6193",1)</f>
        <v>=DISPIMG("ID_82760A335E1A4F2C9E2B4A98C79F6193",1)</v>
      </c>
      <c r="F11" s="24" t="s">
        <v>38</v>
      </c>
      <c r="G11" s="26">
        <v>30</v>
      </c>
      <c r="H11" s="27"/>
      <c r="I11" s="39">
        <f t="shared" si="0"/>
        <v>0</v>
      </c>
      <c r="J11" s="26"/>
    </row>
    <row r="12" ht="57.15" spans="1:10">
      <c r="A12" s="23">
        <v>7</v>
      </c>
      <c r="B12" s="23" t="s">
        <v>39</v>
      </c>
      <c r="C12" s="24" t="s">
        <v>40</v>
      </c>
      <c r="D12" s="24" t="s">
        <v>26</v>
      </c>
      <c r="E12" s="29" t="str">
        <f>_xlfn.DISPIMG("ID_446F62DEF4B344B2B87DF8704B9E4269",1)</f>
        <v>=DISPIMG("ID_446F62DEF4B344B2B87DF8704B9E4269",1)</v>
      </c>
      <c r="F12" s="24" t="s">
        <v>38</v>
      </c>
      <c r="G12" s="26">
        <v>30</v>
      </c>
      <c r="H12" s="27"/>
      <c r="I12" s="39">
        <f t="shared" si="0"/>
        <v>0</v>
      </c>
      <c r="J12" s="26"/>
    </row>
    <row r="13" ht="112.5" spans="1:10">
      <c r="A13" s="23">
        <v>8</v>
      </c>
      <c r="B13" s="23" t="s">
        <v>24</v>
      </c>
      <c r="C13" s="24" t="s">
        <v>41</v>
      </c>
      <c r="D13" s="24" t="s">
        <v>26</v>
      </c>
      <c r="E13" s="28" t="str">
        <f>_xlfn.DISPIMG("ID_CCBA7A455BDB495FA658925E420B2D30",1)</f>
        <v>=DISPIMG("ID_CCBA7A455BDB495FA658925E420B2D30",1)</v>
      </c>
      <c r="F13" s="24" t="s">
        <v>27</v>
      </c>
      <c r="G13" s="26">
        <v>40</v>
      </c>
      <c r="H13" s="27"/>
      <c r="I13" s="39">
        <f t="shared" si="0"/>
        <v>0</v>
      </c>
      <c r="J13" s="26"/>
    </row>
    <row r="14" ht="112.5" spans="1:10">
      <c r="A14" s="23">
        <v>9</v>
      </c>
      <c r="B14" s="23" t="s">
        <v>42</v>
      </c>
      <c r="C14" s="24" t="s">
        <v>43</v>
      </c>
      <c r="D14" s="24" t="s">
        <v>26</v>
      </c>
      <c r="E14" s="28" t="str">
        <f>_xlfn.DISPIMG("ID_A743784633C148BDAB3B8402AFCC97C4",1)</f>
        <v>=DISPIMG("ID_A743784633C148BDAB3B8402AFCC97C4",1)</v>
      </c>
      <c r="F14" s="24" t="s">
        <v>27</v>
      </c>
      <c r="G14" s="26">
        <v>200</v>
      </c>
      <c r="H14" s="27"/>
      <c r="I14" s="39">
        <f t="shared" si="0"/>
        <v>0</v>
      </c>
      <c r="J14" s="26"/>
    </row>
    <row r="15" ht="42.1" spans="1:10">
      <c r="A15" s="23">
        <v>10</v>
      </c>
      <c r="B15" s="23" t="s">
        <v>44</v>
      </c>
      <c r="C15" s="24" t="s">
        <v>45</v>
      </c>
      <c r="D15" s="24" t="s">
        <v>26</v>
      </c>
      <c r="E15" s="29" t="str">
        <f>_xlfn.DISPIMG("ID_CC01B91B64804D7E81901A7D7C11F400",1)</f>
        <v>=DISPIMG("ID_CC01B91B64804D7E81901A7D7C11F400",1)</v>
      </c>
      <c r="F15" s="24" t="s">
        <v>27</v>
      </c>
      <c r="G15" s="26">
        <v>200</v>
      </c>
      <c r="H15" s="27"/>
      <c r="I15" s="39">
        <f t="shared" si="0"/>
        <v>0</v>
      </c>
      <c r="J15" s="26"/>
    </row>
    <row r="16" ht="112.5" spans="1:10">
      <c r="A16" s="23">
        <v>11</v>
      </c>
      <c r="B16" s="23" t="s">
        <v>46</v>
      </c>
      <c r="C16" s="24" t="s">
        <v>47</v>
      </c>
      <c r="D16" s="24" t="s">
        <v>26</v>
      </c>
      <c r="E16" s="28" t="str">
        <f>_xlfn.DISPIMG("ID_AD2F10E6E9464F8DAEC36BB239A9A082",1)</f>
        <v>=DISPIMG("ID_AD2F10E6E9464F8DAEC36BB239A9A082",1)</v>
      </c>
      <c r="F16" s="24" t="s">
        <v>48</v>
      </c>
      <c r="G16" s="26">
        <v>30</v>
      </c>
      <c r="H16" s="27"/>
      <c r="I16" s="39">
        <f t="shared" si="0"/>
        <v>0</v>
      </c>
      <c r="J16" s="26"/>
    </row>
    <row r="17" ht="112.5" spans="1:10">
      <c r="A17" s="23">
        <v>12</v>
      </c>
      <c r="B17" s="23" t="s">
        <v>49</v>
      </c>
      <c r="C17" s="24" t="s">
        <v>47</v>
      </c>
      <c r="D17" s="24" t="s">
        <v>26</v>
      </c>
      <c r="E17" s="28" t="str">
        <f>_xlfn.DISPIMG("ID_F87CC63086D049D0B05BD0913697B4AA",1)</f>
        <v>=DISPIMG("ID_F87CC63086D049D0B05BD0913697B4AA",1)</v>
      </c>
      <c r="F17" s="24" t="s">
        <v>48</v>
      </c>
      <c r="G17" s="26">
        <v>15</v>
      </c>
      <c r="H17" s="27"/>
      <c r="I17" s="39">
        <f t="shared" si="0"/>
        <v>0</v>
      </c>
      <c r="J17" s="26"/>
    </row>
    <row r="18" ht="51.2" spans="1:10">
      <c r="A18" s="23">
        <v>13</v>
      </c>
      <c r="B18" s="23" t="s">
        <v>50</v>
      </c>
      <c r="C18" s="24" t="s">
        <v>51</v>
      </c>
      <c r="D18" s="24" t="s">
        <v>52</v>
      </c>
      <c r="E18" s="29" t="str">
        <f>_xlfn.DISPIMG("ID_C60F1146CB7D418B89C261D013BE2ABB",1)</f>
        <v>=DISPIMG("ID_C60F1146CB7D418B89C261D013BE2ABB",1)</v>
      </c>
      <c r="F18" s="24" t="s">
        <v>48</v>
      </c>
      <c r="G18" s="26">
        <v>60</v>
      </c>
      <c r="H18" s="27"/>
      <c r="I18" s="39">
        <f t="shared" si="0"/>
        <v>0</v>
      </c>
      <c r="J18" s="26"/>
    </row>
    <row r="19" ht="18.75" spans="1:10">
      <c r="A19" s="23">
        <v>14</v>
      </c>
      <c r="B19" s="23" t="s">
        <v>53</v>
      </c>
      <c r="C19" s="24" t="s">
        <v>51</v>
      </c>
      <c r="D19" s="24" t="s">
        <v>52</v>
      </c>
      <c r="E19" s="29"/>
      <c r="F19" s="24" t="s">
        <v>48</v>
      </c>
      <c r="G19" s="26">
        <v>60</v>
      </c>
      <c r="H19" s="27"/>
      <c r="I19" s="39">
        <f t="shared" si="0"/>
        <v>0</v>
      </c>
      <c r="J19" s="26"/>
    </row>
    <row r="20" ht="41.05" spans="1:10">
      <c r="A20" s="23">
        <v>15</v>
      </c>
      <c r="B20" s="23" t="s">
        <v>54</v>
      </c>
      <c r="C20" s="24" t="s">
        <v>55</v>
      </c>
      <c r="D20" s="24" t="s">
        <v>56</v>
      </c>
      <c r="E20" s="29" t="str">
        <f>_xlfn.DISPIMG("ID_12362194B52B47149EF2B46E2D81597F",1)</f>
        <v>=DISPIMG("ID_12362194B52B47149EF2B46E2D81597F",1)</v>
      </c>
      <c r="F20" s="24" t="s">
        <v>48</v>
      </c>
      <c r="G20" s="26">
        <v>30</v>
      </c>
      <c r="H20" s="27"/>
      <c r="I20" s="39">
        <f t="shared" si="0"/>
        <v>0</v>
      </c>
      <c r="J20" s="26"/>
    </row>
    <row r="21" ht="39.2" spans="1:10">
      <c r="A21" s="23">
        <v>16</v>
      </c>
      <c r="B21" s="23" t="s">
        <v>57</v>
      </c>
      <c r="C21" s="24" t="s">
        <v>58</v>
      </c>
      <c r="D21" s="24" t="s">
        <v>26</v>
      </c>
      <c r="E21" s="29" t="str">
        <f>_xlfn.DISPIMG("ID_7C9FDC261BB44EFF820D19C9465F7286",1)</f>
        <v>=DISPIMG("ID_7C9FDC261BB44EFF820D19C9465F7286",1)</v>
      </c>
      <c r="F21" s="24" t="s">
        <v>48</v>
      </c>
      <c r="G21" s="26">
        <v>50</v>
      </c>
      <c r="H21" s="27"/>
      <c r="I21" s="39">
        <f t="shared" si="0"/>
        <v>0</v>
      </c>
      <c r="J21" s="26"/>
    </row>
    <row r="22" ht="112.5" spans="1:10">
      <c r="A22" s="23">
        <v>17</v>
      </c>
      <c r="B22" s="23" t="s">
        <v>59</v>
      </c>
      <c r="C22" s="24" t="s">
        <v>58</v>
      </c>
      <c r="D22" s="24" t="s">
        <v>26</v>
      </c>
      <c r="E22" s="28" t="str">
        <f>_xlfn.DISPIMG("ID_6B929AA0F8D147C4B259CB02AF1FFEB3",1)</f>
        <v>=DISPIMG("ID_6B929AA0F8D147C4B259CB02AF1FFEB3",1)</v>
      </c>
      <c r="F22" s="24" t="s">
        <v>48</v>
      </c>
      <c r="G22" s="26">
        <v>30</v>
      </c>
      <c r="H22" s="27"/>
      <c r="I22" s="39">
        <f t="shared" si="0"/>
        <v>0</v>
      </c>
      <c r="J22" s="26"/>
    </row>
    <row r="23" ht="42.6" spans="1:10">
      <c r="A23" s="23">
        <v>18</v>
      </c>
      <c r="B23" s="23" t="s">
        <v>60</v>
      </c>
      <c r="C23" s="24" t="s">
        <v>61</v>
      </c>
      <c r="D23" s="24" t="s">
        <v>26</v>
      </c>
      <c r="E23" s="30" t="str">
        <f>_xlfn.DISPIMG("ID_44546E58A3DC435BA5E761562F099796",1)</f>
        <v>=DISPIMG("ID_44546E58A3DC435BA5E761562F099796",1)</v>
      </c>
      <c r="F23" s="24" t="s">
        <v>38</v>
      </c>
      <c r="G23" s="26">
        <v>120</v>
      </c>
      <c r="H23" s="27"/>
      <c r="I23" s="39">
        <f t="shared" si="0"/>
        <v>0</v>
      </c>
      <c r="J23" s="26"/>
    </row>
    <row r="24" ht="49.05" spans="1:10">
      <c r="A24" s="23">
        <v>19</v>
      </c>
      <c r="B24" s="23" t="s">
        <v>62</v>
      </c>
      <c r="C24" s="24" t="s">
        <v>63</v>
      </c>
      <c r="D24" s="24" t="s">
        <v>26</v>
      </c>
      <c r="E24" s="30" t="str">
        <f>_xlfn.DISPIMG("ID_ED0D0990CEB04711AD84FA7323FB154F",1)</f>
        <v>=DISPIMG("ID_ED0D0990CEB04711AD84FA7323FB154F",1)</v>
      </c>
      <c r="F24" s="24" t="s">
        <v>27</v>
      </c>
      <c r="G24" s="26">
        <v>30</v>
      </c>
      <c r="H24" s="27"/>
      <c r="I24" s="39">
        <f t="shared" si="0"/>
        <v>0</v>
      </c>
      <c r="J24" s="26"/>
    </row>
    <row r="25" ht="51.8" spans="1:10">
      <c r="A25" s="23">
        <v>20</v>
      </c>
      <c r="B25" s="23" t="s">
        <v>64</v>
      </c>
      <c r="C25" s="24" t="s">
        <v>65</v>
      </c>
      <c r="D25" s="24" t="s">
        <v>26</v>
      </c>
      <c r="E25" s="30" t="str">
        <f>_xlfn.DISPIMG("ID_65FC2AD155214533B97A08435632F27E",1)</f>
        <v>=DISPIMG("ID_65FC2AD155214533B97A08435632F27E",1)</v>
      </c>
      <c r="F25" s="24" t="s">
        <v>27</v>
      </c>
      <c r="G25" s="26">
        <v>30</v>
      </c>
      <c r="H25" s="27"/>
      <c r="I25" s="39">
        <f t="shared" si="0"/>
        <v>0</v>
      </c>
      <c r="J25" s="26"/>
    </row>
    <row r="26" ht="112.5" spans="1:10">
      <c r="A26" s="23">
        <v>21</v>
      </c>
      <c r="B26" s="23" t="s">
        <v>66</v>
      </c>
      <c r="C26" s="24" t="s">
        <v>67</v>
      </c>
      <c r="D26" s="24" t="s">
        <v>26</v>
      </c>
      <c r="E26" s="28" t="str">
        <f>_xlfn.DISPIMG("ID_7FDC2B56DA1F40EBA276AC5C235EB54E",1)</f>
        <v>=DISPIMG("ID_7FDC2B56DA1F40EBA276AC5C235EB54E",1)</v>
      </c>
      <c r="F26" s="24" t="s">
        <v>27</v>
      </c>
      <c r="G26" s="26">
        <v>50</v>
      </c>
      <c r="H26" s="27"/>
      <c r="I26" s="39">
        <f t="shared" si="0"/>
        <v>0</v>
      </c>
      <c r="J26" s="26"/>
    </row>
    <row r="27" ht="54.75" spans="1:10">
      <c r="A27" s="23">
        <v>22</v>
      </c>
      <c r="B27" s="23" t="s">
        <v>68</v>
      </c>
      <c r="C27" s="24" t="s">
        <v>69</v>
      </c>
      <c r="D27" s="24" t="s">
        <v>26</v>
      </c>
      <c r="E27" s="30" t="str">
        <f>_xlfn.DISPIMG("ID_FAB7E44FAE244149AA7D4F9A31C29897",1)</f>
        <v>=DISPIMG("ID_FAB7E44FAE244149AA7D4F9A31C29897",1)</v>
      </c>
      <c r="F27" s="24" t="s">
        <v>38</v>
      </c>
      <c r="G27" s="26">
        <v>30</v>
      </c>
      <c r="H27" s="27"/>
      <c r="I27" s="39">
        <f t="shared" si="0"/>
        <v>0</v>
      </c>
      <c r="J27" s="26"/>
    </row>
    <row r="28" ht="51" customHeight="1" spans="1:10">
      <c r="A28" s="23">
        <v>23</v>
      </c>
      <c r="B28" s="23" t="s">
        <v>70</v>
      </c>
      <c r="C28" s="24" t="s">
        <v>71</v>
      </c>
      <c r="D28" s="24" t="s">
        <v>72</v>
      </c>
      <c r="E28" s="31"/>
      <c r="F28" s="24" t="s">
        <v>27</v>
      </c>
      <c r="G28" s="26">
        <v>20</v>
      </c>
      <c r="H28" s="27"/>
      <c r="I28" s="39">
        <f t="shared" si="0"/>
        <v>0</v>
      </c>
      <c r="J28" s="26"/>
    </row>
    <row r="29" ht="40" spans="1:10">
      <c r="A29" s="23">
        <v>24</v>
      </c>
      <c r="B29" s="23" t="s">
        <v>73</v>
      </c>
      <c r="C29" s="24" t="s">
        <v>74</v>
      </c>
      <c r="D29" s="24" t="s">
        <v>26</v>
      </c>
      <c r="E29" s="30" t="str">
        <f>_xlfn.DISPIMG("ID_A235D0C217CB406888E2387CBDB9BB53",1)</f>
        <v>=DISPIMG("ID_A235D0C217CB406888E2387CBDB9BB53",1)</v>
      </c>
      <c r="F29" s="24" t="s">
        <v>27</v>
      </c>
      <c r="G29" s="26">
        <v>30</v>
      </c>
      <c r="H29" s="27"/>
      <c r="I29" s="39">
        <f t="shared" si="0"/>
        <v>0</v>
      </c>
      <c r="J29" s="26"/>
    </row>
    <row r="30" ht="32.65" spans="1:10">
      <c r="A30" s="23">
        <v>25</v>
      </c>
      <c r="B30" s="23" t="s">
        <v>75</v>
      </c>
      <c r="C30" s="24" t="s">
        <v>76</v>
      </c>
      <c r="D30" s="24" t="s">
        <v>26</v>
      </c>
      <c r="E30" s="30" t="str">
        <f>_xlfn.DISPIMG("ID_2F31BCF4CCC2444DAACE420464A1FACE",1)</f>
        <v>=DISPIMG("ID_2F31BCF4CCC2444DAACE420464A1FACE",1)</v>
      </c>
      <c r="F30" s="24" t="s">
        <v>27</v>
      </c>
      <c r="G30" s="26">
        <v>10</v>
      </c>
      <c r="H30" s="27"/>
      <c r="I30" s="39">
        <f t="shared" si="0"/>
        <v>0</v>
      </c>
      <c r="J30" s="26"/>
    </row>
    <row r="31" ht="21" customHeight="1" spans="1:10">
      <c r="A31" s="32" t="s">
        <v>77</v>
      </c>
      <c r="B31" s="32"/>
      <c r="C31" s="32"/>
      <c r="D31" s="32"/>
      <c r="E31" s="32"/>
      <c r="F31" s="32"/>
      <c r="G31" s="33"/>
      <c r="H31" s="34"/>
      <c r="I31" s="33">
        <f>SUM(I6:I30)</f>
        <v>0</v>
      </c>
      <c r="J31" s="33"/>
    </row>
  </sheetData>
  <mergeCells count="13">
    <mergeCell ref="A1:J1"/>
    <mergeCell ref="A2:J2"/>
    <mergeCell ref="A3:J3"/>
    <mergeCell ref="H4:I4"/>
    <mergeCell ref="A31:D31"/>
    <mergeCell ref="A4:A5"/>
    <mergeCell ref="B4:B5"/>
    <mergeCell ref="C4:C5"/>
    <mergeCell ref="D4:D5"/>
    <mergeCell ref="E4:E5"/>
    <mergeCell ref="F4:F5"/>
    <mergeCell ref="G4:G5"/>
    <mergeCell ref="J4:J5"/>
  </mergeCells>
  <pageMargins left="0.75" right="0.75" top="1" bottom="1" header="0.5" footer="0.5"/>
  <pageSetup paperSize="9" scale="8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中厨瓷器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Peterson。</cp:lastModifiedBy>
  <dcterms:created xsi:type="dcterms:W3CDTF">2024-11-04T09:01:00Z</dcterms:created>
  <dcterms:modified xsi:type="dcterms:W3CDTF">2025-10-31T02:16:33Z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5605C643DDCB40F9A3EF176ECD2E5C95_13</vt:lpwstr>
  </property>
  <property fmtid="{D5CDD505-2E9C-101B-9397-08002B2CF9AE}" pid="3" name="KSOProductBuildVer">
    <vt:lpwstr>2052-12.1.0.23125</vt:lpwstr>
  </property>
</Properties>
</file>